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Лист1!$A$1:$AI$51</definedName>
  </definedNames>
  <calcPr calcId="145621"/>
</workbook>
</file>

<file path=xl/calcChain.xml><?xml version="1.0" encoding="utf-8"?>
<calcChain xmlns="http://schemas.openxmlformats.org/spreadsheetml/2006/main">
  <c r="AG18" i="1" l="1"/>
  <c r="AH18" i="1"/>
  <c r="AG27" i="1"/>
  <c r="AG28" i="1"/>
  <c r="AH27" i="1"/>
  <c r="AH28" i="1"/>
  <c r="AI5" i="1"/>
  <c r="AI6" i="1"/>
  <c r="AI7" i="1"/>
  <c r="AI8" i="1"/>
  <c r="AI9" i="1"/>
  <c r="AI10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27" i="1"/>
  <c r="AI4" i="1"/>
  <c r="S21" i="1" l="1"/>
  <c r="R14" i="1" l="1"/>
  <c r="R25" i="1"/>
  <c r="R22" i="1"/>
  <c r="R21" i="1"/>
  <c r="Q21" i="1" l="1"/>
  <c r="AG9" i="1" l="1"/>
  <c r="AH9" i="1"/>
  <c r="O21" i="1"/>
  <c r="N21" i="1" l="1"/>
  <c r="M21" i="1" l="1"/>
  <c r="L8" i="1" l="1"/>
  <c r="L21" i="1"/>
  <c r="AG7" i="1" l="1"/>
  <c r="AH7" i="1"/>
  <c r="AG8" i="1"/>
  <c r="AH8" i="1"/>
  <c r="J21" i="1" l="1"/>
  <c r="H21" i="1" l="1"/>
  <c r="H10" i="1" l="1"/>
  <c r="H17" i="1"/>
  <c r="AH10" i="1" l="1"/>
  <c r="AG10" i="1"/>
  <c r="G21" i="1"/>
  <c r="F16" i="1" l="1"/>
  <c r="AH16" i="1" s="1"/>
  <c r="F5" i="1"/>
  <c r="D22" i="1"/>
  <c r="AH22" i="1" s="1"/>
  <c r="F21" i="1"/>
  <c r="AH21" i="1" s="1"/>
  <c r="C4" i="1"/>
  <c r="AH5" i="1"/>
  <c r="AH6" i="1"/>
  <c r="AH14" i="1"/>
  <c r="AH15" i="1"/>
  <c r="AH17" i="1"/>
  <c r="AH23" i="1"/>
  <c r="AH24" i="1"/>
  <c r="AH25" i="1"/>
  <c r="AH26" i="1"/>
  <c r="AG5" i="1"/>
  <c r="AG6" i="1"/>
  <c r="AG14" i="1"/>
  <c r="AG15" i="1"/>
  <c r="AG17" i="1"/>
  <c r="AG22" i="1"/>
  <c r="AG23" i="1"/>
  <c r="AG24" i="1"/>
  <c r="AG25" i="1"/>
  <c r="AG26" i="1"/>
  <c r="G20" i="1"/>
  <c r="AG20" i="1" s="1"/>
  <c r="AH20" i="1" l="1"/>
  <c r="AG21" i="1"/>
  <c r="AG16" i="1"/>
  <c r="G13" i="1"/>
  <c r="F4" i="1"/>
  <c r="AG4" i="1" s="1"/>
  <c r="AH4" i="1" l="1"/>
  <c r="AG13" i="1"/>
  <c r="AH13" i="1"/>
  <c r="AG29" i="1"/>
  <c r="AH29" i="1" l="1"/>
  <c r="AI29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на ГСМ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Аванс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З.П.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Аванс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За работу по чистке системы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В банк за декабрь</t>
        </r>
      </text>
    </comment>
    <comment ref="S18" authorId="0">
      <text>
        <r>
          <rPr>
            <b/>
            <sz val="9"/>
            <color indexed="81"/>
            <rFont val="Tahoma"/>
            <charset val="1"/>
          </rPr>
          <t>масло 
Visco 5000 5W40
масляный фильтр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Ксюша</t>
        </r>
      </text>
    </comment>
    <comment ref="K20" authorId="0">
      <text>
        <r>
          <rPr>
            <b/>
            <sz val="9"/>
            <color indexed="81"/>
            <rFont val="Tahoma"/>
            <charset val="1"/>
          </rPr>
          <t>Ксюша</t>
        </r>
      </text>
    </comment>
    <comment ref="M20" authorId="0">
      <text>
        <r>
          <rPr>
            <b/>
            <sz val="9"/>
            <color indexed="81"/>
            <rFont val="Tahoma"/>
            <charset val="1"/>
          </rPr>
          <t>Мама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Ксюша</t>
        </r>
      </text>
    </comment>
    <comment ref="Q20" authorId="0">
      <text>
        <r>
          <rPr>
            <b/>
            <sz val="9"/>
            <color indexed="81"/>
            <rFont val="Tahoma"/>
            <charset val="1"/>
          </rPr>
          <t>Ксюша</t>
        </r>
      </text>
    </comment>
    <comment ref="R21" authorId="0">
      <text>
        <r>
          <rPr>
            <b/>
            <sz val="9"/>
            <color indexed="81"/>
            <rFont val="Tahoma"/>
            <charset val="1"/>
          </rPr>
          <t>Мясо, окорочок, хлеб</t>
        </r>
      </text>
    </comment>
    <comment ref="U21" authorId="0">
      <text>
        <r>
          <rPr>
            <b/>
            <sz val="9"/>
            <color indexed="81"/>
            <rFont val="Tahoma"/>
            <charset val="1"/>
          </rPr>
          <t>Хлеб, шоколад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памперсы</t>
        </r>
      </text>
    </comment>
    <comment ref="Q22" authorId="0">
      <text>
        <r>
          <rPr>
            <b/>
            <sz val="9"/>
            <color indexed="81"/>
            <rFont val="Tahoma"/>
            <charset val="1"/>
          </rPr>
          <t>Памперсы 5шт.</t>
        </r>
      </text>
    </comment>
    <comment ref="S22" authorId="0">
      <text>
        <r>
          <rPr>
            <b/>
            <sz val="9"/>
            <color indexed="81"/>
            <rFont val="Tahoma"/>
            <charset val="1"/>
          </rPr>
          <t>Памперсы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Ферумлек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покупка домена для Студии штор "Маркиза"</t>
        </r>
      </text>
    </comment>
    <comment ref="Q24" authorId="0">
      <text>
        <r>
          <rPr>
            <b/>
            <sz val="9"/>
            <color indexed="81"/>
            <rFont val="Tahoma"/>
            <charset val="1"/>
          </rPr>
          <t>Ежемесячная плата за модем, из них 303р бонус "Сапасибо" от СБ</t>
        </r>
      </text>
    </comment>
    <comment ref="I25" authorId="0">
      <text>
        <r>
          <rPr>
            <b/>
            <sz val="9"/>
            <color indexed="81"/>
            <rFont val="Tahoma"/>
            <family val="2"/>
            <charset val="204"/>
          </rPr>
          <t>Ночнушка</t>
        </r>
      </text>
    </comment>
    <comment ref="R25" authorId="0">
      <text>
        <r>
          <rPr>
            <b/>
            <sz val="9"/>
            <color indexed="81"/>
            <rFont val="Tahoma"/>
            <charset val="1"/>
          </rPr>
          <t>Насте
Колготки
Трусы</t>
        </r>
      </text>
    </comment>
    <comment ref="M27" authorId="0">
      <text>
        <r>
          <rPr>
            <b/>
            <sz val="9"/>
            <color indexed="81"/>
            <rFont val="Tahoma"/>
            <charset val="1"/>
          </rPr>
          <t>косой фильтр, 2 ниппеля</t>
        </r>
      </text>
    </comment>
  </commentList>
</comments>
</file>

<file path=xl/sharedStrings.xml><?xml version="1.0" encoding="utf-8"?>
<sst xmlns="http://schemas.openxmlformats.org/spreadsheetml/2006/main" count="29" uniqueCount="29">
  <si>
    <t>Итого:</t>
  </si>
  <si>
    <t>Всего:</t>
  </si>
  <si>
    <t>Штраф ГИБДД</t>
  </si>
  <si>
    <t>Кредит</t>
  </si>
  <si>
    <t>доход</t>
  </si>
  <si>
    <t>расход</t>
  </si>
  <si>
    <t>Страховка машины</t>
  </si>
  <si>
    <t>Техосмотр</t>
  </si>
  <si>
    <t>Замена масла</t>
  </si>
  <si>
    <t>Оплата за телефон</t>
  </si>
  <si>
    <t>Продукты</t>
  </si>
  <si>
    <t>Расходы</t>
  </si>
  <si>
    <t>Доходы</t>
  </si>
  <si>
    <t>Затраты на бензин</t>
  </si>
  <si>
    <t>Быт. Химия.</t>
  </si>
  <si>
    <t>Лекарства</t>
  </si>
  <si>
    <t>Расходы в интернете</t>
  </si>
  <si>
    <t>на машину</t>
  </si>
  <si>
    <t>бытовые</t>
  </si>
  <si>
    <t>Одежда</t>
  </si>
  <si>
    <t>Ремонт компьютеров</t>
  </si>
  <si>
    <t>Запчасти для насоса</t>
  </si>
  <si>
    <t>Работа</t>
  </si>
  <si>
    <t>Заказ</t>
  </si>
  <si>
    <t>Калым 1</t>
  </si>
  <si>
    <t>Калым 2</t>
  </si>
  <si>
    <t>Калым 3</t>
  </si>
  <si>
    <t>Калым 4</t>
  </si>
  <si>
    <t>Покупка 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</si>
</sst>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textRotation="90"/>
    </xf>
    <xf numFmtId="0" fontId="2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"/>
  <sheetViews>
    <sheetView tabSelected="1" topLeftCell="M13" zoomScale="85" zoomScaleNormal="85" zoomScaleSheetLayoutView="100" workbookViewId="0">
      <selection activeCell="AI29" sqref="AI29"/>
    </sheetView>
  </sheetViews>
  <sheetFormatPr defaultRowHeight="18.75" x14ac:dyDescent="0.3"/>
  <cols>
    <col min="1" max="1" width="29.28515625" style="1" customWidth="1"/>
    <col min="2" max="32" width="8.28515625" style="1" customWidth="1"/>
    <col min="33" max="34" width="9.7109375" style="3" customWidth="1"/>
    <col min="35" max="35" width="35.140625" style="3" bestFit="1" customWidth="1"/>
    <col min="36" max="16384" width="9.140625" style="3"/>
  </cols>
  <sheetData>
    <row r="1" spans="1:36" ht="30" customHeight="1" x14ac:dyDescent="0.3">
      <c r="A1" s="16"/>
      <c r="B1" s="15">
        <v>41609</v>
      </c>
      <c r="C1" s="15">
        <v>41610</v>
      </c>
      <c r="D1" s="15">
        <v>41611</v>
      </c>
      <c r="E1" s="15">
        <v>41612</v>
      </c>
      <c r="F1" s="15">
        <v>41613</v>
      </c>
      <c r="G1" s="15">
        <v>41614</v>
      </c>
      <c r="H1" s="15">
        <v>41615</v>
      </c>
      <c r="I1" s="15">
        <v>41616</v>
      </c>
      <c r="J1" s="15">
        <v>41617</v>
      </c>
      <c r="K1" s="15">
        <v>41618</v>
      </c>
      <c r="L1" s="15">
        <v>41619</v>
      </c>
      <c r="M1" s="15">
        <v>41620</v>
      </c>
      <c r="N1" s="15">
        <v>41621</v>
      </c>
      <c r="O1" s="15">
        <v>41622</v>
      </c>
      <c r="P1" s="15">
        <v>41623</v>
      </c>
      <c r="Q1" s="15">
        <v>41624</v>
      </c>
      <c r="R1" s="15">
        <v>41625</v>
      </c>
      <c r="S1" s="15">
        <v>41626</v>
      </c>
      <c r="T1" s="15">
        <v>41627</v>
      </c>
      <c r="U1" s="15">
        <v>41628</v>
      </c>
      <c r="V1" s="15">
        <v>41629</v>
      </c>
      <c r="W1" s="15">
        <v>41630</v>
      </c>
      <c r="X1" s="15">
        <v>41631</v>
      </c>
      <c r="Y1" s="15">
        <v>41632</v>
      </c>
      <c r="Z1" s="15">
        <v>41633</v>
      </c>
      <c r="AA1" s="15">
        <v>41634</v>
      </c>
      <c r="AB1" s="15">
        <v>41635</v>
      </c>
      <c r="AC1" s="15">
        <v>41636</v>
      </c>
      <c r="AD1" s="15">
        <v>41637</v>
      </c>
      <c r="AE1" s="15">
        <v>41638</v>
      </c>
      <c r="AF1" s="15">
        <v>41639</v>
      </c>
      <c r="AG1" s="14" t="s">
        <v>0</v>
      </c>
      <c r="AH1" s="14"/>
      <c r="AI1" s="21"/>
    </row>
    <row r="2" spans="1:36" s="2" customFormat="1" ht="30" customHeight="1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6" t="s">
        <v>4</v>
      </c>
      <c r="AH2" s="7" t="s">
        <v>5</v>
      </c>
      <c r="AI2" s="22"/>
    </row>
    <row r="3" spans="1:36" s="2" customFormat="1" x14ac:dyDescent="0.3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6" x14ac:dyDescent="0.3">
      <c r="A4" s="4" t="s">
        <v>22</v>
      </c>
      <c r="B4" s="5"/>
      <c r="C4" s="5">
        <f>2000</f>
        <v>2000</v>
      </c>
      <c r="D4" s="5"/>
      <c r="E4" s="5"/>
      <c r="F4" s="5">
        <f>5000</f>
        <v>5000</v>
      </c>
      <c r="G4" s="5"/>
      <c r="H4" s="5"/>
      <c r="I4" s="5"/>
      <c r="J4" s="5"/>
      <c r="K4" s="5"/>
      <c r="L4" s="5"/>
      <c r="M4" s="5">
        <v>1000</v>
      </c>
      <c r="N4" s="5"/>
      <c r="O4" s="5"/>
      <c r="P4" s="5"/>
      <c r="Q4" s="5"/>
      <c r="R4" s="5">
        <v>16390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9">
        <f>IF(SUM(B4:AF4)&gt;0,SUM(B4:AF4),"-")</f>
        <v>24390</v>
      </c>
      <c r="AH4" s="9" t="str">
        <f>IF(SUM(B4:AF4)&lt;0,SUM(B4:AF4),"-")</f>
        <v>-</v>
      </c>
      <c r="AI4" s="11" t="str">
        <f>A4</f>
        <v>Работа</v>
      </c>
      <c r="AJ4" s="10"/>
    </row>
    <row r="5" spans="1:36" x14ac:dyDescent="0.3">
      <c r="A5" s="4" t="s">
        <v>23</v>
      </c>
      <c r="B5" s="5"/>
      <c r="C5" s="5"/>
      <c r="D5" s="5"/>
      <c r="E5" s="5"/>
      <c r="F5" s="5">
        <f>2000</f>
        <v>2000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9">
        <f>IF(SUM(B5:AF5)&gt;0,SUM(B5:AF5),"-")</f>
        <v>2000</v>
      </c>
      <c r="AH5" s="9" t="str">
        <f t="shared" ref="AH5:AH28" si="0">IF(SUM(B5:AF5)&lt;0,SUM(B5:AF5),"-")</f>
        <v>-</v>
      </c>
      <c r="AI5" s="11" t="str">
        <f t="shared" ref="AI5:AI27" si="1">A5</f>
        <v>Заказ</v>
      </c>
    </row>
    <row r="6" spans="1:36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 t="str">
        <f t="shared" ref="AG6:AG28" si="2">IF(SUM(B6:AF6)&gt;0,SUM(B6:AF6),"-")</f>
        <v>-</v>
      </c>
      <c r="AH6" s="9" t="str">
        <f t="shared" si="0"/>
        <v>-</v>
      </c>
      <c r="AI6" s="11" t="str">
        <f t="shared" si="1"/>
        <v>Калым 1</v>
      </c>
    </row>
    <row r="7" spans="1:36" x14ac:dyDescent="0.3">
      <c r="A7" s="4" t="s">
        <v>25</v>
      </c>
      <c r="B7" s="5"/>
      <c r="C7" s="5"/>
      <c r="D7" s="5"/>
      <c r="E7" s="5"/>
      <c r="F7" s="5"/>
      <c r="G7" s="5"/>
      <c r="H7" s="5"/>
      <c r="I7" s="5"/>
      <c r="J7" s="5"/>
      <c r="K7" s="5">
        <v>2000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9">
        <f t="shared" ref="AG7:AG10" si="3">IF(SUM(B7:AF7)&gt;0,SUM(B7:AF7),"-")</f>
        <v>2000</v>
      </c>
      <c r="AH7" s="9" t="str">
        <f t="shared" ref="AH7:AH10" si="4">IF(SUM(B7:AF7)&lt;0,SUM(B7:AF7),"-")</f>
        <v>-</v>
      </c>
      <c r="AI7" s="11" t="str">
        <f t="shared" si="1"/>
        <v>Калым 2</v>
      </c>
    </row>
    <row r="8" spans="1:36" x14ac:dyDescent="0.3">
      <c r="A8" s="4" t="s">
        <v>20</v>
      </c>
      <c r="B8" s="5"/>
      <c r="C8" s="5"/>
      <c r="D8" s="5"/>
      <c r="E8" s="5"/>
      <c r="F8" s="5"/>
      <c r="G8" s="5"/>
      <c r="H8" s="5"/>
      <c r="I8" s="5"/>
      <c r="J8" s="5"/>
      <c r="K8" s="5">
        <v>1000</v>
      </c>
      <c r="L8" s="5">
        <f>-1290-199+1600</f>
        <v>111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9">
        <f t="shared" si="3"/>
        <v>1111</v>
      </c>
      <c r="AH8" s="9" t="str">
        <f t="shared" si="4"/>
        <v>-</v>
      </c>
      <c r="AI8" s="11" t="str">
        <f t="shared" si="1"/>
        <v>Ремонт компьютеров</v>
      </c>
    </row>
    <row r="9" spans="1:36" x14ac:dyDescent="0.3">
      <c r="A9" s="4" t="s">
        <v>26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1000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9">
        <f t="shared" si="3"/>
        <v>1000</v>
      </c>
      <c r="AH9" s="9" t="str">
        <f t="shared" si="4"/>
        <v>-</v>
      </c>
      <c r="AI9" s="11" t="str">
        <f t="shared" si="1"/>
        <v>Калым 3</v>
      </c>
    </row>
    <row r="10" spans="1:36" x14ac:dyDescent="0.3">
      <c r="A10" s="4" t="s">
        <v>27</v>
      </c>
      <c r="B10" s="5"/>
      <c r="C10" s="5"/>
      <c r="D10" s="5"/>
      <c r="E10" s="5"/>
      <c r="F10" s="5"/>
      <c r="G10" s="5"/>
      <c r="H10" s="5">
        <f>300</f>
        <v>300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">
        <f t="shared" si="3"/>
        <v>300</v>
      </c>
      <c r="AH10" s="9" t="str">
        <f t="shared" si="4"/>
        <v>-</v>
      </c>
      <c r="AI10" s="11" t="str">
        <f t="shared" si="1"/>
        <v>Калым 4</v>
      </c>
    </row>
    <row r="11" spans="1:36" x14ac:dyDescent="0.3">
      <c r="A11" s="18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6" x14ac:dyDescent="0.3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6" x14ac:dyDescent="0.3">
      <c r="A13" s="4" t="s">
        <v>2</v>
      </c>
      <c r="B13" s="5"/>
      <c r="C13" s="5"/>
      <c r="D13" s="5"/>
      <c r="E13" s="5"/>
      <c r="F13" s="5"/>
      <c r="G13" s="5">
        <f>-500</f>
        <v>-500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9" t="str">
        <f t="shared" si="2"/>
        <v>-</v>
      </c>
      <c r="AH13" s="9">
        <f t="shared" si="0"/>
        <v>-500</v>
      </c>
      <c r="AI13" s="11" t="str">
        <f t="shared" si="1"/>
        <v>Штраф ГИБДД</v>
      </c>
    </row>
    <row r="14" spans="1:36" x14ac:dyDescent="0.3">
      <c r="A14" s="4" t="s">
        <v>3</v>
      </c>
      <c r="B14" s="5"/>
      <c r="C14" s="5"/>
      <c r="D14" s="5"/>
      <c r="E14" s="5"/>
      <c r="F14" s="5"/>
      <c r="G14" s="5">
        <v>-1000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>-1000-5000</f>
        <v>-6000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9" t="str">
        <f t="shared" si="2"/>
        <v>-</v>
      </c>
      <c r="AH14" s="9">
        <f t="shared" si="0"/>
        <v>-7000</v>
      </c>
      <c r="AI14" s="11" t="str">
        <f t="shared" si="1"/>
        <v>Кредит</v>
      </c>
    </row>
    <row r="15" spans="1:36" x14ac:dyDescent="0.3">
      <c r="A15" s="4" t="s">
        <v>6</v>
      </c>
      <c r="B15" s="5"/>
      <c r="C15" s="5"/>
      <c r="D15" s="5"/>
      <c r="E15" s="5"/>
      <c r="F15" s="5"/>
      <c r="G15" s="5">
        <v>-2600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9" t="str">
        <f t="shared" si="2"/>
        <v>-</v>
      </c>
      <c r="AH15" s="9">
        <f t="shared" si="0"/>
        <v>-2600</v>
      </c>
      <c r="AI15" s="11" t="str">
        <f t="shared" si="1"/>
        <v>Страховка машины</v>
      </c>
    </row>
    <row r="16" spans="1:36" x14ac:dyDescent="0.3">
      <c r="A16" s="4" t="s">
        <v>7</v>
      </c>
      <c r="B16" s="5"/>
      <c r="C16" s="5"/>
      <c r="D16" s="5"/>
      <c r="E16" s="5"/>
      <c r="F16" s="5">
        <f>-1000</f>
        <v>-1000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9" t="str">
        <f t="shared" si="2"/>
        <v>-</v>
      </c>
      <c r="AH16" s="9">
        <f t="shared" si="0"/>
        <v>-1000</v>
      </c>
      <c r="AI16" s="11" t="str">
        <f t="shared" si="1"/>
        <v>Техосмотр</v>
      </c>
    </row>
    <row r="17" spans="1:35" x14ac:dyDescent="0.3">
      <c r="A17" s="4" t="s">
        <v>13</v>
      </c>
      <c r="B17" s="5"/>
      <c r="C17" s="5">
        <v>-1064</v>
      </c>
      <c r="D17" s="5"/>
      <c r="E17" s="5"/>
      <c r="F17" s="5"/>
      <c r="G17" s="5"/>
      <c r="H17" s="5">
        <f>-874</f>
        <v>-874</v>
      </c>
      <c r="I17" s="5"/>
      <c r="J17" s="5"/>
      <c r="K17" s="5"/>
      <c r="L17" s="5"/>
      <c r="M17" s="5">
        <v>-820</v>
      </c>
      <c r="N17" s="5"/>
      <c r="O17" s="5"/>
      <c r="P17" s="5"/>
      <c r="Q17" s="5"/>
      <c r="R17" s="5">
        <v>-889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9" t="str">
        <f t="shared" si="2"/>
        <v>-</v>
      </c>
      <c r="AH17" s="9">
        <f t="shared" si="0"/>
        <v>-3647</v>
      </c>
      <c r="AI17" s="11" t="str">
        <f t="shared" si="1"/>
        <v>Затраты на бензин</v>
      </c>
    </row>
    <row r="18" spans="1:35" x14ac:dyDescent="0.3">
      <c r="A18" s="4" t="s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v>-1530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9" t="str">
        <f t="shared" si="2"/>
        <v>-</v>
      </c>
      <c r="AH18" s="9">
        <f t="shared" si="0"/>
        <v>-1530</v>
      </c>
      <c r="AI18" s="11" t="str">
        <f t="shared" si="1"/>
        <v>Замена масла</v>
      </c>
    </row>
    <row r="19" spans="1:35" x14ac:dyDescent="0.3">
      <c r="A19" s="20" t="s">
        <v>18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3">
      <c r="A20" s="4" t="s">
        <v>9</v>
      </c>
      <c r="B20" s="5"/>
      <c r="C20" s="5"/>
      <c r="D20" s="5"/>
      <c r="E20" s="5"/>
      <c r="F20" s="5"/>
      <c r="G20" s="5">
        <f>-100</f>
        <v>-100</v>
      </c>
      <c r="H20" s="5"/>
      <c r="I20" s="5"/>
      <c r="J20" s="5"/>
      <c r="K20" s="5">
        <v>-100</v>
      </c>
      <c r="L20" s="5"/>
      <c r="M20" s="5">
        <v>-100</v>
      </c>
      <c r="N20" s="5">
        <v>-45</v>
      </c>
      <c r="O20" s="5"/>
      <c r="P20" s="5"/>
      <c r="Q20" s="5">
        <v>-150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9" t="str">
        <f t="shared" si="2"/>
        <v>-</v>
      </c>
      <c r="AH20" s="9">
        <f t="shared" si="0"/>
        <v>-495</v>
      </c>
      <c r="AI20" s="11" t="str">
        <f t="shared" si="1"/>
        <v>Оплата за телефон</v>
      </c>
    </row>
    <row r="21" spans="1:35" x14ac:dyDescent="0.3">
      <c r="A21" s="4" t="s">
        <v>10</v>
      </c>
      <c r="B21" s="5"/>
      <c r="C21" s="5"/>
      <c r="D21" s="5"/>
      <c r="E21" s="5"/>
      <c r="F21" s="5">
        <f>-400</f>
        <v>-400</v>
      </c>
      <c r="G21" s="5">
        <f>-52</f>
        <v>-52</v>
      </c>
      <c r="H21" s="5">
        <f>-24-145</f>
        <v>-169</v>
      </c>
      <c r="I21" s="5">
        <v>-57</v>
      </c>
      <c r="J21" s="5">
        <f>-233-17</f>
        <v>-250</v>
      </c>
      <c r="K21" s="5">
        <v>-316</v>
      </c>
      <c r="L21" s="5">
        <f>-73-500</f>
        <v>-573</v>
      </c>
      <c r="M21" s="5">
        <f>-347-62</f>
        <v>-409</v>
      </c>
      <c r="N21" s="5">
        <f>-74-89</f>
        <v>-163</v>
      </c>
      <c r="O21" s="5">
        <f>-380-589</f>
        <v>-969</v>
      </c>
      <c r="P21" s="5">
        <v>-91</v>
      </c>
      <c r="Q21" s="5">
        <f>-17-1283</f>
        <v>-1300</v>
      </c>
      <c r="R21" s="5">
        <f>-120-1030-105</f>
        <v>-1255</v>
      </c>
      <c r="S21" s="5">
        <f>-161-56</f>
        <v>-217</v>
      </c>
      <c r="T21" s="5">
        <v>-228</v>
      </c>
      <c r="U21" s="5">
        <v>-127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9" t="str">
        <f t="shared" si="2"/>
        <v>-</v>
      </c>
      <c r="AH21" s="9">
        <f t="shared" si="0"/>
        <v>-6576</v>
      </c>
      <c r="AI21" s="11" t="str">
        <f t="shared" si="1"/>
        <v>Продукты</v>
      </c>
    </row>
    <row r="22" spans="1:35" x14ac:dyDescent="0.3">
      <c r="A22" s="4" t="s">
        <v>14</v>
      </c>
      <c r="B22" s="5"/>
      <c r="C22" s="5"/>
      <c r="D22" s="5">
        <f>-450</f>
        <v>-450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v>-100</v>
      </c>
      <c r="R22" s="5">
        <f>-820-692</f>
        <v>-1512</v>
      </c>
      <c r="S22" s="5">
        <v>-455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9" t="str">
        <f t="shared" si="2"/>
        <v>-</v>
      </c>
      <c r="AH22" s="9">
        <f t="shared" si="0"/>
        <v>-2517</v>
      </c>
      <c r="AI22" s="11" t="str">
        <f t="shared" si="1"/>
        <v>Быт. Химия.</v>
      </c>
    </row>
    <row r="23" spans="1:35" x14ac:dyDescent="0.3">
      <c r="A23" s="4" t="s">
        <v>15</v>
      </c>
      <c r="B23" s="5"/>
      <c r="C23" s="5"/>
      <c r="D23" s="5"/>
      <c r="E23" s="5">
        <v>-120</v>
      </c>
      <c r="F23" s="5"/>
      <c r="G23" s="5"/>
      <c r="H23" s="5"/>
      <c r="I23" s="5">
        <v>-147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9" t="str">
        <f t="shared" si="2"/>
        <v>-</v>
      </c>
      <c r="AH23" s="9">
        <f t="shared" si="0"/>
        <v>-267</v>
      </c>
      <c r="AI23" s="11" t="str">
        <f t="shared" si="1"/>
        <v>Лекарства</v>
      </c>
    </row>
    <row r="24" spans="1:35" x14ac:dyDescent="0.3">
      <c r="A24" s="4" t="s">
        <v>16</v>
      </c>
      <c r="B24" s="5"/>
      <c r="C24" s="5"/>
      <c r="D24" s="5">
        <v>-100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v>-375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9" t="str">
        <f t="shared" si="2"/>
        <v>-</v>
      </c>
      <c r="AH24" s="9">
        <f t="shared" si="0"/>
        <v>-475</v>
      </c>
      <c r="AI24" s="11" t="str">
        <f t="shared" si="1"/>
        <v>Расходы в интернете</v>
      </c>
    </row>
    <row r="25" spans="1:35" x14ac:dyDescent="0.3">
      <c r="A25" s="4" t="s">
        <v>19</v>
      </c>
      <c r="B25" s="5"/>
      <c r="C25" s="5"/>
      <c r="D25" s="5"/>
      <c r="E25" s="5"/>
      <c r="F25" s="5"/>
      <c r="G25" s="5"/>
      <c r="H25" s="5"/>
      <c r="I25" s="5">
        <v>-219</v>
      </c>
      <c r="J25" s="5"/>
      <c r="K25" s="5"/>
      <c r="L25" s="5"/>
      <c r="M25" s="5"/>
      <c r="N25" s="5"/>
      <c r="O25" s="5"/>
      <c r="P25" s="5"/>
      <c r="Q25" s="5"/>
      <c r="R25" s="5">
        <f>-80-230</f>
        <v>-310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9" t="str">
        <f t="shared" si="2"/>
        <v>-</v>
      </c>
      <c r="AH25" s="9">
        <f t="shared" si="0"/>
        <v>-529</v>
      </c>
      <c r="AI25" s="11" t="str">
        <f t="shared" si="1"/>
        <v>Одежда</v>
      </c>
    </row>
    <row r="26" spans="1:35" x14ac:dyDescent="0.3">
      <c r="A26" s="4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>
        <v>-1000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9" t="str">
        <f t="shared" si="2"/>
        <v>-</v>
      </c>
      <c r="AH26" s="9">
        <f t="shared" si="0"/>
        <v>-1000</v>
      </c>
      <c r="AI26" s="11" t="str">
        <f t="shared" si="1"/>
        <v>Покупка дров</v>
      </c>
    </row>
    <row r="27" spans="1:35" x14ac:dyDescent="0.3">
      <c r="A27" s="4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-220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9" t="str">
        <f t="shared" si="2"/>
        <v>-</v>
      </c>
      <c r="AH27" s="9">
        <f t="shared" si="0"/>
        <v>-220</v>
      </c>
      <c r="AI27" s="11" t="str">
        <f t="shared" si="1"/>
        <v>Запчасти для насоса</v>
      </c>
    </row>
    <row r="28" spans="1:35" x14ac:dyDescent="0.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9" t="str">
        <f t="shared" si="2"/>
        <v>-</v>
      </c>
      <c r="AH28" s="9" t="str">
        <f t="shared" si="0"/>
        <v>-</v>
      </c>
      <c r="AI28" s="11"/>
    </row>
    <row r="29" spans="1:35" x14ac:dyDescent="0.3">
      <c r="A29" s="13" t="s">
        <v>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>
        <f>SUM(AG4:AG28)</f>
        <v>30801</v>
      </c>
      <c r="AH29" s="8">
        <f>SUM(AH4:AH28)</f>
        <v>-28356</v>
      </c>
      <c r="AI29" s="23">
        <f>AG29+AH29</f>
        <v>2445</v>
      </c>
    </row>
  </sheetData>
  <mergeCells count="39">
    <mergeCell ref="A19:AI19"/>
    <mergeCell ref="AI1:AI2"/>
    <mergeCell ref="AA1:AA2"/>
    <mergeCell ref="AB1:AB2"/>
    <mergeCell ref="AC1:AC2"/>
    <mergeCell ref="AD1:AD2"/>
    <mergeCell ref="AE1:AE2"/>
    <mergeCell ref="X1:X2"/>
    <mergeCell ref="I1:I2"/>
    <mergeCell ref="J1:J2"/>
    <mergeCell ref="K1:K2"/>
    <mergeCell ref="L1:L2"/>
    <mergeCell ref="M1:M2"/>
    <mergeCell ref="U1:U2"/>
    <mergeCell ref="V1:V2"/>
    <mergeCell ref="A3:AI3"/>
    <mergeCell ref="A11:AI11"/>
    <mergeCell ref="A12:AI12"/>
    <mergeCell ref="R1:R2"/>
    <mergeCell ref="S1:S2"/>
    <mergeCell ref="N1:N2"/>
    <mergeCell ref="T1:T2"/>
    <mergeCell ref="A1:A2"/>
    <mergeCell ref="A29:AF29"/>
    <mergeCell ref="AG1:AH1"/>
    <mergeCell ref="AF1:AF2"/>
    <mergeCell ref="B1:B2"/>
    <mergeCell ref="C1:C2"/>
    <mergeCell ref="D1:D2"/>
    <mergeCell ref="E1:E2"/>
    <mergeCell ref="F1:F2"/>
    <mergeCell ref="G1:G2"/>
    <mergeCell ref="H1:H2"/>
    <mergeCell ref="Y1:Y2"/>
    <mergeCell ref="Z1:Z2"/>
    <mergeCell ref="W1:W2"/>
    <mergeCell ref="O1:O2"/>
    <mergeCell ref="P1:P2"/>
    <mergeCell ref="Q1:Q2"/>
  </mergeCells>
  <pageMargins left="0.47244094488188981" right="0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2013-12-20T15:42:55Z</dcterms:modified>
</cp:coreProperties>
</file>